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christian_hahn/Downloads/Cleaned_Up_05OCT2025 copy 323/Context/ROI Comparison/"/>
    </mc:Choice>
  </mc:AlternateContent>
  <xr:revisionPtr revIDLastSave="0" documentId="13_ncr:1_{4889578E-8EB1-3A47-9E3D-B11D318C9869}" xr6:coauthVersionLast="47" xr6:coauthVersionMax="47" xr10:uidLastSave="{00000000-0000-0000-0000-000000000000}"/>
  <bookViews>
    <workbookView xWindow="0" yWindow="780" windowWidth="34200" windowHeight="20160" activeTab="1" xr2:uid="{00000000-000D-0000-FFFF-FFFF00000000}"/>
  </bookViews>
  <sheets>
    <sheet name="Instructions" sheetId="1" r:id="rId1"/>
    <sheet name="ROI Analys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2" l="1"/>
  <c r="M45" i="2"/>
  <c r="M44" i="2"/>
  <c r="M43" i="2"/>
  <c r="M42" i="2"/>
  <c r="M41" i="2"/>
  <c r="M40" i="2"/>
  <c r="M39" i="2"/>
  <c r="M38" i="2"/>
  <c r="M37" i="2"/>
  <c r="M36" i="2"/>
  <c r="M35" i="2"/>
  <c r="I46" i="2"/>
  <c r="I45" i="2"/>
  <c r="I44" i="2"/>
  <c r="I43" i="2"/>
  <c r="I42" i="2"/>
  <c r="I41" i="2"/>
  <c r="I40" i="2"/>
  <c r="I39" i="2"/>
  <c r="I38" i="2"/>
  <c r="I37" i="2"/>
  <c r="I36" i="2"/>
  <c r="I35" i="2"/>
  <c r="E36" i="2"/>
  <c r="E37" i="2"/>
  <c r="E38" i="2"/>
  <c r="E39" i="2"/>
  <c r="E40" i="2"/>
  <c r="E41" i="2"/>
  <c r="E42" i="2"/>
  <c r="E43" i="2"/>
  <c r="E44" i="2"/>
  <c r="E45" i="2"/>
  <c r="E46" i="2"/>
  <c r="E35" i="2"/>
  <c r="J46" i="2"/>
  <c r="J45" i="2"/>
  <c r="J44" i="2"/>
  <c r="J43" i="2"/>
  <c r="J42" i="2"/>
  <c r="J41" i="2"/>
  <c r="J40" i="2"/>
  <c r="J39" i="2"/>
  <c r="J38" i="2"/>
  <c r="J37" i="2"/>
  <c r="J36" i="2"/>
  <c r="J35" i="2"/>
  <c r="F46" i="2"/>
  <c r="F45" i="2"/>
  <c r="F44" i="2"/>
  <c r="F43" i="2"/>
  <c r="F42" i="2"/>
  <c r="F41" i="2"/>
  <c r="F40" i="2"/>
  <c r="F39" i="2"/>
  <c r="F38" i="2"/>
  <c r="F37" i="2"/>
  <c r="F36" i="2"/>
  <c r="F35" i="2"/>
  <c r="B36" i="2"/>
  <c r="B37" i="2"/>
  <c r="B38" i="2"/>
  <c r="B39" i="2"/>
  <c r="B40" i="2"/>
  <c r="B41" i="2"/>
  <c r="B42" i="2"/>
  <c r="B43" i="2"/>
  <c r="B44" i="2"/>
  <c r="B45" i="2"/>
  <c r="B46" i="2"/>
  <c r="B35" i="2"/>
  <c r="B14" i="2"/>
  <c r="H28" i="2"/>
  <c r="B9" i="2"/>
  <c r="C20" i="2"/>
  <c r="C19" i="2"/>
  <c r="C18" i="2"/>
  <c r="B13" i="2"/>
  <c r="B12" i="2"/>
  <c r="B11" i="2"/>
  <c r="G25" i="2" l="1"/>
  <c r="H30" i="2"/>
  <c r="H25" i="2"/>
  <c r="G28" i="2"/>
  <c r="G26" i="2"/>
  <c r="F29" i="2"/>
  <c r="F24" i="2"/>
  <c r="H26" i="2"/>
  <c r="G29" i="2"/>
  <c r="G24" i="2"/>
  <c r="F27" i="2"/>
  <c r="H29" i="2"/>
  <c r="H24" i="2"/>
  <c r="G27" i="2"/>
  <c r="F30" i="2"/>
  <c r="F25" i="2"/>
  <c r="H27" i="2"/>
  <c r="G30" i="2"/>
  <c r="F26" i="2"/>
  <c r="F28" i="2"/>
  <c r="D20" i="2" l="1"/>
  <c r="D18" i="2"/>
  <c r="C35" i="2" s="1"/>
  <c r="D19" i="2"/>
  <c r="H18" i="2"/>
  <c r="C39" i="2"/>
  <c r="C37" i="2"/>
  <c r="C46" i="2"/>
  <c r="C44" i="2"/>
  <c r="E20" i="2"/>
  <c r="F20" i="2" s="1"/>
  <c r="G20" i="2" s="1"/>
  <c r="K45" i="2"/>
  <c r="K43" i="2"/>
  <c r="K41" i="2"/>
  <c r="K39" i="2"/>
  <c r="K37" i="2"/>
  <c r="K35" i="2"/>
  <c r="K46" i="2"/>
  <c r="K44" i="2"/>
  <c r="K42" i="2"/>
  <c r="K40" i="2"/>
  <c r="K38" i="2"/>
  <c r="K36" i="2"/>
  <c r="H20" i="2"/>
  <c r="E18" i="2" l="1"/>
  <c r="F18" i="2" s="1"/>
  <c r="G18" i="2" s="1"/>
  <c r="C36" i="2"/>
  <c r="C38" i="2"/>
  <c r="C40" i="2"/>
  <c r="D40" i="2" s="1"/>
  <c r="C42" i="2"/>
  <c r="C41" i="2"/>
  <c r="C43" i="2"/>
  <c r="D43" i="2" s="1"/>
  <c r="C45" i="2"/>
  <c r="L45" i="2"/>
  <c r="D35" i="2"/>
  <c r="L46" i="2"/>
  <c r="D37" i="2"/>
  <c r="L37" i="2"/>
  <c r="L42" i="2"/>
  <c r="D46" i="2"/>
  <c r="L44" i="2"/>
  <c r="G44" i="2"/>
  <c r="G42" i="2"/>
  <c r="G40" i="2"/>
  <c r="G38" i="2"/>
  <c r="G36" i="2"/>
  <c r="E19" i="2"/>
  <c r="F19" i="2" s="1"/>
  <c r="G19" i="2" s="1"/>
  <c r="G45" i="2"/>
  <c r="G43" i="2"/>
  <c r="G41" i="2"/>
  <c r="G39" i="2"/>
  <c r="G37" i="2"/>
  <c r="G35" i="2"/>
  <c r="H19" i="2"/>
  <c r="G46" i="2"/>
  <c r="L35" i="2"/>
  <c r="D36" i="2"/>
  <c r="D39" i="2"/>
  <c r="L36" i="2"/>
  <c r="L39" i="2"/>
  <c r="L38" i="2"/>
  <c r="L41" i="2"/>
  <c r="D42" i="2"/>
  <c r="L40" i="2"/>
  <c r="L43" i="2"/>
  <c r="D44" i="2"/>
  <c r="D38" i="2" l="1"/>
  <c r="D41" i="2"/>
  <c r="D45" i="2"/>
  <c r="H43" i="2"/>
  <c r="H45" i="2"/>
  <c r="H46" i="2"/>
  <c r="H36" i="2"/>
  <c r="H35" i="2"/>
  <c r="H38" i="2"/>
  <c r="H37" i="2"/>
  <c r="H40" i="2"/>
  <c r="H39" i="2"/>
  <c r="H42" i="2"/>
  <c r="H41" i="2"/>
  <c r="H44" i="2"/>
</calcChain>
</file>

<file path=xl/sharedStrings.xml><?xml version="1.0" encoding="utf-8"?>
<sst xmlns="http://schemas.openxmlformats.org/spreadsheetml/2006/main" count="75" uniqueCount="68">
  <si>
    <t>ROI Comparison Tool - Instructions</t>
  </si>
  <si>
    <t>Quick Start Guide</t>
  </si>
  <si>
    <t>1. Enter your yearly costs in the User Inputs section</t>
  </si>
  <si>
    <t>2. Review savings percentages for each use case</t>
  </si>
  <si>
    <t>3. Tool automatically calculates 12-month cost savings</t>
  </si>
  <si>
    <t>4. Compare tiers in Tier Pricing &amp; ROI / Cost Savings section</t>
  </si>
  <si>
    <t>5. View 12-month ROI Timeline</t>
  </si>
  <si>
    <t>Savings Percentages (designed for ROI ≤15%):</t>
  </si>
  <si>
    <t>• Inventory Modeling use cases: 0.05-0.1% of warehouse costs</t>
  </si>
  <si>
    <t>• Network Optimization use cases: 0.08-0.15% of shipping costs</t>
  </si>
  <si>
    <t>• M&amp;A use cases: 0.1-0.2% of combined costs</t>
  </si>
  <si>
    <t>ROI Comparison - Continuous Design Software</t>
  </si>
  <si>
    <t>User Inputs - Enter Your Current Costs</t>
  </si>
  <si>
    <t>Yearly Shipping Cost ($):</t>
  </si>
  <si>
    <t>Yearly Warehouse Fixed Cost ($):</t>
  </si>
  <si>
    <t>Yearly Warehouse Variable Cost ($):</t>
  </si>
  <si>
    <t>Monthly Costs (for calculations)</t>
  </si>
  <si>
    <t>Monthly Shipping Cost:</t>
  </si>
  <si>
    <t>Monthly Warehouse Fixed Cost:</t>
  </si>
  <si>
    <t>Monthly Warehouse Variable Cost:</t>
  </si>
  <si>
    <t>Tier Pricing &amp; ROI / Cost Savings</t>
  </si>
  <si>
    <t>Tier</t>
  </si>
  <si>
    <t>Monthly Cost</t>
  </si>
  <si>
    <t>Annual Cost</t>
  </si>
  <si>
    <t>Avg Monthly Savings</t>
  </si>
  <si>
    <t>12-Month Savings</t>
  </si>
  <si>
    <t>Net 12-Month Benefit</t>
  </si>
  <si>
    <t>ROI %</t>
  </si>
  <si>
    <t>Payback (months)</t>
  </si>
  <si>
    <t>Essential</t>
  </si>
  <si>
    <t>Professional</t>
  </si>
  <si>
    <t>Enterprise</t>
  </si>
  <si>
    <t>Savings by Use Case</t>
  </si>
  <si>
    <t>Category - Use Case</t>
  </si>
  <si>
    <t>Timespan</t>
  </si>
  <si>
    <t>Essential %</t>
  </si>
  <si>
    <t>Professional %</t>
  </si>
  <si>
    <t>Enterprise %</t>
  </si>
  <si>
    <t>Essential Savings</t>
  </si>
  <si>
    <t>Professional Savings</t>
  </si>
  <si>
    <t>Enterprise Savings</t>
  </si>
  <si>
    <t>Inventory Modeling - Safety Stock Optimization</t>
  </si>
  <si>
    <t>Immediate</t>
  </si>
  <si>
    <t>Inventory Modeling - Peak Planning</t>
  </si>
  <si>
    <t>1-2 months</t>
  </si>
  <si>
    <t>Inventory Modeling - Purchase Method Optimization</t>
  </si>
  <si>
    <t>Network Optimization - Consolidate DCs</t>
  </si>
  <si>
    <t>3-6 months</t>
  </si>
  <si>
    <t>Network Optimization - New Facility</t>
  </si>
  <si>
    <t>6-12 months</t>
  </si>
  <si>
    <t>Network Optimization - Lane Consolidation</t>
  </si>
  <si>
    <t>1-3 months</t>
  </si>
  <si>
    <t>M&amp;A - M&amp;A Synergies</t>
  </si>
  <si>
    <t>Month</t>
  </si>
  <si>
    <t>Essential Net</t>
  </si>
  <si>
    <t>Professional Net</t>
  </si>
  <si>
    <t>Enterprise Net</t>
  </si>
  <si>
    <t xml:space="preserve">Total Cost </t>
  </si>
  <si>
    <t>RECOMMENDATION: Enterprise tier typically provides best balance of cost and ROI</t>
  </si>
  <si>
    <t>Essential Tier Savings</t>
  </si>
  <si>
    <t>12-Month Savings Timeline</t>
  </si>
  <si>
    <t>Professional Tier Savings</t>
  </si>
  <si>
    <t>Enterprise Tier Savings</t>
  </si>
  <si>
    <t>Essential Savings%</t>
  </si>
  <si>
    <t>Professional Savings%</t>
  </si>
  <si>
    <t>Enterprise Savings%</t>
  </si>
  <si>
    <t>Baseline Cost</t>
  </si>
  <si>
    <t>Total Monthly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</si>
</sst>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4"/>
      <color rgb="FF0066CC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rgb="FF0066CC"/>
      <name val="Calibri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16A34A"/>
        <bgColor rgb="FF16A34A"/>
      </patternFill>
    </fill>
    <fill>
      <patternFill patternType="solid">
        <fgColor rgb="FFE8F5E9"/>
        <bgColor rgb="FFE8F5E9"/>
      </patternFill>
    </fill>
    <fill>
      <patternFill patternType="solid">
        <fgColor rgb="FFE3F2FD"/>
        <bgColor rgb="FFE3F2FD"/>
      </patternFill>
    </fill>
    <fill>
      <patternFill patternType="solid">
        <fgColor rgb="FFF3E5F5"/>
        <bgColor rgb="FFF3E5F5"/>
      </patternFill>
    </fill>
    <fill>
      <patternFill patternType="solid">
        <fgColor rgb="FFE6F2FF"/>
        <bgColor rgb="FFE6F2FF"/>
      </patternFill>
    </fill>
    <fill>
      <patternFill patternType="solid">
        <fgColor theme="7" tint="0.79998168889431442"/>
        <bgColor rgb="FFE6F2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6F2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E6F2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9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9" fontId="0" fillId="5" borderId="1" xfId="1" applyNumberFormat="1" applyFont="1" applyFill="1" applyBorder="1" applyAlignment="1">
      <alignment horizontal="center" vertical="center"/>
    </xf>
    <xf numFmtId="9" fontId="0" fillId="4" borderId="1" xfId="1" applyNumberFormat="1" applyFont="1" applyFill="1" applyBorder="1" applyAlignment="1">
      <alignment horizontal="center" vertical="center"/>
    </xf>
    <xf numFmtId="9" fontId="0" fillId="6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baseColWidth="10" defaultColWidth="8.83203125" defaultRowHeight="15" x14ac:dyDescent="0.2"/>
  <cols>
    <col min="1" max="1" width="60" customWidth="1"/>
  </cols>
  <sheetData>
    <row r="1" spans="1:1" ht="35" customHeight="1" x14ac:dyDescent="0.25">
      <c r="A1" s="1" t="s">
        <v>0</v>
      </c>
    </row>
    <row r="3" spans="1:1" ht="19" x14ac:dyDescent="0.25">
      <c r="A3" s="2" t="s">
        <v>1</v>
      </c>
    </row>
    <row r="4" spans="1:1" x14ac:dyDescent="0.2">
      <c r="A4" s="3" t="s">
        <v>2</v>
      </c>
    </row>
    <row r="5" spans="1:1" x14ac:dyDescent="0.2">
      <c r="A5" s="3" t="s">
        <v>3</v>
      </c>
    </row>
    <row r="6" spans="1:1" x14ac:dyDescent="0.2">
      <c r="A6" s="3" t="s">
        <v>4</v>
      </c>
    </row>
    <row r="7" spans="1:1" x14ac:dyDescent="0.2">
      <c r="A7" s="3" t="s">
        <v>5</v>
      </c>
    </row>
    <row r="8" spans="1:1" x14ac:dyDescent="0.2">
      <c r="A8" s="3" t="s">
        <v>6</v>
      </c>
    </row>
    <row r="9" spans="1:1" x14ac:dyDescent="0.2">
      <c r="A9" s="3"/>
    </row>
    <row r="10" spans="1:1" x14ac:dyDescent="0.2">
      <c r="A10" s="3" t="s">
        <v>7</v>
      </c>
    </row>
    <row r="11" spans="1:1" x14ac:dyDescent="0.2">
      <c r="A11" s="3" t="s">
        <v>8</v>
      </c>
    </row>
    <row r="12" spans="1:1" x14ac:dyDescent="0.2">
      <c r="A12" s="3" t="s">
        <v>9</v>
      </c>
    </row>
    <row r="13" spans="1:1" x14ac:dyDescent="0.2">
      <c r="A13" s="3" t="s">
        <v>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abSelected="1" workbookViewId="0">
      <selection activeCell="G13" sqref="G13"/>
    </sheetView>
  </sheetViews>
  <sheetFormatPr baseColWidth="10" defaultColWidth="8.83203125" defaultRowHeight="15" x14ac:dyDescent="0.2"/>
  <cols>
    <col min="1" max="1" width="66.83203125" bestFit="1" customWidth="1"/>
    <col min="2" max="2" width="11.1640625" bestFit="1" customWidth="1"/>
    <col min="3" max="3" width="11.5" bestFit="1" customWidth="1"/>
    <col min="4" max="4" width="15.33203125" bestFit="1" customWidth="1"/>
    <col min="5" max="5" width="13.33203125" bestFit="1" customWidth="1"/>
    <col min="6" max="6" width="15.83203125" bestFit="1" customWidth="1"/>
    <col min="7" max="7" width="14.83203125" bestFit="1" customWidth="1"/>
    <col min="8" max="8" width="13.6640625" bestFit="1" customWidth="1"/>
    <col min="9" max="9" width="15" bestFit="1" customWidth="1"/>
    <col min="10" max="10" width="10.83203125" bestFit="1" customWidth="1"/>
    <col min="11" max="11" width="12.5" bestFit="1" customWidth="1"/>
    <col min="12" max="12" width="10.33203125" bestFit="1" customWidth="1"/>
    <col min="13" max="13" width="13.6640625" bestFit="1" customWidth="1"/>
  </cols>
  <sheetData>
    <row r="1" spans="1:13" ht="35" customHeight="1" x14ac:dyDescent="0.2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">
      <c r="A3" s="22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9" x14ac:dyDescent="0.2">
      <c r="A5" s="9" t="s">
        <v>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x14ac:dyDescent="0.2">
      <c r="A6" s="23" t="s">
        <v>13</v>
      </c>
      <c r="B6" s="24">
        <v>15000000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2">
      <c r="A7" s="23" t="s">
        <v>14</v>
      </c>
      <c r="B7" s="24">
        <v>7000000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23" t="s">
        <v>15</v>
      </c>
      <c r="B8" s="24">
        <v>5000000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2">
      <c r="A9" s="23" t="s">
        <v>57</v>
      </c>
      <c r="B9" s="24">
        <f>SUM(B6:B8)</f>
        <v>27000000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2">
      <c r="A10" s="25" t="s">
        <v>16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2">
      <c r="A11" s="26" t="s">
        <v>17</v>
      </c>
      <c r="B11" s="27">
        <f>B6/12</f>
        <v>1250000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x14ac:dyDescent="0.2">
      <c r="A12" s="26" t="s">
        <v>18</v>
      </c>
      <c r="B12" s="27">
        <f>B7/12</f>
        <v>583333.33333333337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x14ac:dyDescent="0.2">
      <c r="A13" s="26" t="s">
        <v>19</v>
      </c>
      <c r="B13" s="27">
        <f>B8/12</f>
        <v>416666.66666666669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x14ac:dyDescent="0.2">
      <c r="A14" s="26" t="s">
        <v>67</v>
      </c>
      <c r="B14" s="27">
        <f>SUM(B11:B13)</f>
        <v>2250000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9" x14ac:dyDescent="0.2">
      <c r="A16" s="9" t="s">
        <v>20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x14ac:dyDescent="0.2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4" t="s">
        <v>27</v>
      </c>
      <c r="H17" s="4" t="s">
        <v>28</v>
      </c>
      <c r="I17" s="21"/>
      <c r="J17" s="21"/>
      <c r="K17" s="21"/>
      <c r="L17" s="21"/>
      <c r="M17" s="21"/>
    </row>
    <row r="18" spans="1:13" x14ac:dyDescent="0.2">
      <c r="A18" s="28" t="s">
        <v>29</v>
      </c>
      <c r="B18" s="29">
        <v>2000</v>
      </c>
      <c r="C18" s="29">
        <f>B18*12</f>
        <v>24000</v>
      </c>
      <c r="D18" s="29">
        <f>AVERAGE(F23:F29)</f>
        <v>31250</v>
      </c>
      <c r="E18" s="29">
        <f>D18*12</f>
        <v>375000</v>
      </c>
      <c r="F18" s="29">
        <f>E18-C18</f>
        <v>351000</v>
      </c>
      <c r="G18" s="35">
        <f>IF(C18&lt;&gt;0, (F18/C18)*100, 0)</f>
        <v>1462.5</v>
      </c>
      <c r="H18" s="10">
        <f>IF(D18&gt;B18, ROUNDUP(B18/(D18-B18), 0), "N/A")</f>
        <v>1</v>
      </c>
      <c r="I18" s="21"/>
      <c r="J18" s="21"/>
      <c r="K18" s="21"/>
      <c r="L18" s="21"/>
      <c r="M18" s="21"/>
    </row>
    <row r="19" spans="1:13" x14ac:dyDescent="0.2">
      <c r="A19" s="28" t="s">
        <v>30</v>
      </c>
      <c r="B19" s="30">
        <v>4000</v>
      </c>
      <c r="C19" s="30">
        <f>B19*12</f>
        <v>48000</v>
      </c>
      <c r="D19" s="30">
        <f>AVERAGE(G23:G29)</f>
        <v>42500</v>
      </c>
      <c r="E19" s="30">
        <f>D19*12</f>
        <v>510000</v>
      </c>
      <c r="F19" s="30">
        <f>E19-C19</f>
        <v>462000</v>
      </c>
      <c r="G19" s="36">
        <f>IF(C19&lt;&gt;0, (F19/C19)*100, 0)</f>
        <v>962.5</v>
      </c>
      <c r="H19" s="11">
        <f>IF(D19&gt;B19, ROUNDUP(B19/(D19-B19), 0), "N/A")</f>
        <v>1</v>
      </c>
      <c r="I19" s="21"/>
      <c r="J19" s="21"/>
      <c r="K19" s="21"/>
      <c r="L19" s="21"/>
      <c r="M19" s="21"/>
    </row>
    <row r="20" spans="1:13" x14ac:dyDescent="0.2">
      <c r="A20" s="28" t="s">
        <v>31</v>
      </c>
      <c r="B20" s="31">
        <v>6000</v>
      </c>
      <c r="C20" s="31">
        <f>B20*12</f>
        <v>72000</v>
      </c>
      <c r="D20" s="31">
        <f>AVERAGE(H23:H29)</f>
        <v>65833.333333333328</v>
      </c>
      <c r="E20" s="31">
        <f>D20*12</f>
        <v>790000</v>
      </c>
      <c r="F20" s="31">
        <f>E20-C20</f>
        <v>718000</v>
      </c>
      <c r="G20" s="37">
        <f>IF(C20&lt;&gt;0, (F20/C20)*100, 0)</f>
        <v>997.22222222222217</v>
      </c>
      <c r="H20" s="12">
        <f>IF(D20&gt;B20, ROUNDUP(B20/(D20-B20), 0), "N/A")</f>
        <v>1</v>
      </c>
      <c r="I20" s="21"/>
      <c r="J20" s="21"/>
      <c r="K20" s="21"/>
      <c r="L20" s="21"/>
      <c r="M20" s="21"/>
    </row>
    <row r="21" spans="1:13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19" x14ac:dyDescent="0.2">
      <c r="A22" s="9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x14ac:dyDescent="0.2">
      <c r="A23" s="4" t="s">
        <v>33</v>
      </c>
      <c r="B23" s="4" t="s">
        <v>34</v>
      </c>
      <c r="C23" s="4" t="s">
        <v>35</v>
      </c>
      <c r="D23" s="4" t="s">
        <v>36</v>
      </c>
      <c r="E23" s="4" t="s">
        <v>37</v>
      </c>
      <c r="F23" s="4" t="s">
        <v>38</v>
      </c>
      <c r="G23" s="4" t="s">
        <v>39</v>
      </c>
      <c r="H23" s="4" t="s">
        <v>40</v>
      </c>
      <c r="I23" s="21"/>
      <c r="J23" s="21"/>
      <c r="K23" s="21"/>
      <c r="L23" s="21"/>
      <c r="M23" s="21"/>
    </row>
    <row r="24" spans="1:13" x14ac:dyDescent="0.2">
      <c r="A24" s="26" t="s">
        <v>41</v>
      </c>
      <c r="B24" s="13" t="s">
        <v>42</v>
      </c>
      <c r="C24" s="32">
        <v>0</v>
      </c>
      <c r="D24" s="32">
        <v>0.01</v>
      </c>
      <c r="E24" s="32">
        <v>0.02</v>
      </c>
      <c r="F24" s="24">
        <f>B14*C24</f>
        <v>0</v>
      </c>
      <c r="G24" s="24">
        <f>B14*D24</f>
        <v>22500</v>
      </c>
      <c r="H24" s="24">
        <f>B14*E24</f>
        <v>45000</v>
      </c>
      <c r="I24" s="21"/>
      <c r="J24" s="21"/>
      <c r="K24" s="21"/>
      <c r="L24" s="21"/>
      <c r="M24" s="21"/>
    </row>
    <row r="25" spans="1:13" x14ac:dyDescent="0.2">
      <c r="A25" s="26" t="s">
        <v>43</v>
      </c>
      <c r="B25" s="13" t="s">
        <v>44</v>
      </c>
      <c r="C25" s="32">
        <v>0</v>
      </c>
      <c r="D25" s="32">
        <v>0.01</v>
      </c>
      <c r="E25" s="32">
        <v>0.03</v>
      </c>
      <c r="F25" s="24">
        <f>B14*C25</f>
        <v>0</v>
      </c>
      <c r="G25" s="24">
        <f>B14*D25</f>
        <v>22500</v>
      </c>
      <c r="H25" s="24">
        <f>B14*E25</f>
        <v>67500</v>
      </c>
      <c r="I25" s="21"/>
      <c r="J25" s="21"/>
      <c r="K25" s="21"/>
      <c r="L25" s="21"/>
      <c r="M25" s="21"/>
    </row>
    <row r="26" spans="1:13" x14ac:dyDescent="0.2">
      <c r="A26" s="26" t="s">
        <v>45</v>
      </c>
      <c r="B26" s="13" t="s">
        <v>42</v>
      </c>
      <c r="C26" s="32">
        <v>0</v>
      </c>
      <c r="D26" s="32">
        <v>0.01</v>
      </c>
      <c r="E26" s="32">
        <v>0.02</v>
      </c>
      <c r="F26" s="24">
        <f>B14*C26</f>
        <v>0</v>
      </c>
      <c r="G26" s="24">
        <f>B14*D26</f>
        <v>22500</v>
      </c>
      <c r="H26" s="24">
        <f>B14*E26</f>
        <v>45000</v>
      </c>
      <c r="I26" s="21"/>
      <c r="J26" s="21"/>
      <c r="K26" s="21"/>
      <c r="L26" s="21"/>
      <c r="M26" s="21"/>
    </row>
    <row r="27" spans="1:13" x14ac:dyDescent="0.2">
      <c r="A27" s="26" t="s">
        <v>46</v>
      </c>
      <c r="B27" s="13" t="s">
        <v>47</v>
      </c>
      <c r="C27" s="32">
        <v>0.05</v>
      </c>
      <c r="D27" s="32">
        <v>0.05</v>
      </c>
      <c r="E27" s="32">
        <v>0.05</v>
      </c>
      <c r="F27" s="24">
        <f>B11*C27</f>
        <v>62500</v>
      </c>
      <c r="G27" s="24">
        <f>B11*D27</f>
        <v>62500</v>
      </c>
      <c r="H27" s="24">
        <f>B11*E27</f>
        <v>62500</v>
      </c>
      <c r="I27" s="21"/>
      <c r="J27" s="21"/>
      <c r="K27" s="21"/>
      <c r="L27" s="21"/>
      <c r="M27" s="21"/>
    </row>
    <row r="28" spans="1:13" x14ac:dyDescent="0.2">
      <c r="A28" s="26" t="s">
        <v>48</v>
      </c>
      <c r="B28" s="13" t="s">
        <v>49</v>
      </c>
      <c r="C28" s="32">
        <v>0.05</v>
      </c>
      <c r="D28" s="32">
        <v>0.05</v>
      </c>
      <c r="E28" s="32">
        <v>7.0000000000000007E-2</v>
      </c>
      <c r="F28" s="24">
        <f>B11*C28</f>
        <v>62500</v>
      </c>
      <c r="G28" s="24">
        <f>B11*D28</f>
        <v>62500</v>
      </c>
      <c r="H28" s="24">
        <f>B11*E28</f>
        <v>87500.000000000015</v>
      </c>
      <c r="I28" s="21"/>
      <c r="J28" s="21"/>
      <c r="K28" s="21"/>
      <c r="L28" s="21"/>
      <c r="M28" s="21"/>
    </row>
    <row r="29" spans="1:13" x14ac:dyDescent="0.2">
      <c r="A29" s="26" t="s">
        <v>50</v>
      </c>
      <c r="B29" s="13" t="s">
        <v>51</v>
      </c>
      <c r="C29" s="32">
        <v>0.05</v>
      </c>
      <c r="D29" s="32">
        <v>0.05</v>
      </c>
      <c r="E29" s="32">
        <v>7.0000000000000007E-2</v>
      </c>
      <c r="F29" s="24">
        <f>B11*C29</f>
        <v>62500</v>
      </c>
      <c r="G29" s="24">
        <f>B11*D29</f>
        <v>62500</v>
      </c>
      <c r="H29" s="24">
        <f>B11*E29</f>
        <v>87500.000000000015</v>
      </c>
      <c r="I29" s="21"/>
      <c r="J29" s="21"/>
      <c r="K29" s="21"/>
      <c r="L29" s="21"/>
      <c r="M29" s="21"/>
    </row>
    <row r="30" spans="1:13" x14ac:dyDescent="0.2">
      <c r="A30" s="26" t="s">
        <v>52</v>
      </c>
      <c r="B30" s="13" t="s">
        <v>49</v>
      </c>
      <c r="C30" s="32">
        <v>0.08</v>
      </c>
      <c r="D30" s="32">
        <v>0.09</v>
      </c>
      <c r="E30" s="32">
        <v>0.12</v>
      </c>
      <c r="F30" s="24">
        <f>(B11+B14)*C30</f>
        <v>280000</v>
      </c>
      <c r="G30" s="24">
        <f>(B11+B14)*D30</f>
        <v>315000</v>
      </c>
      <c r="H30" s="24">
        <f>(B11+B14)*E30</f>
        <v>420000</v>
      </c>
      <c r="I30" s="21"/>
      <c r="J30" s="21"/>
      <c r="K30" s="21"/>
      <c r="L30" s="21"/>
      <c r="M30" s="21"/>
    </row>
    <row r="31" spans="1:13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16" thickBo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ht="20" thickBot="1" x14ac:dyDescent="0.25">
      <c r="A33" s="9" t="s">
        <v>60</v>
      </c>
      <c r="B33" s="14" t="s">
        <v>59</v>
      </c>
      <c r="C33" s="15"/>
      <c r="D33" s="15"/>
      <c r="E33" s="16"/>
      <c r="F33" s="17" t="s">
        <v>61</v>
      </c>
      <c r="G33" s="17"/>
      <c r="H33" s="17"/>
      <c r="I33" s="17"/>
      <c r="J33" s="18" t="s">
        <v>62</v>
      </c>
      <c r="K33" s="18"/>
      <c r="L33" s="18"/>
      <c r="M33" s="18"/>
    </row>
    <row r="34" spans="1:13" x14ac:dyDescent="0.2">
      <c r="A34" s="5" t="s">
        <v>53</v>
      </c>
      <c r="B34" s="7" t="s">
        <v>66</v>
      </c>
      <c r="C34" s="7" t="s">
        <v>38</v>
      </c>
      <c r="D34" s="7" t="s">
        <v>54</v>
      </c>
      <c r="E34" s="7" t="s">
        <v>63</v>
      </c>
      <c r="F34" s="6" t="s">
        <v>66</v>
      </c>
      <c r="G34" s="6" t="s">
        <v>39</v>
      </c>
      <c r="H34" s="6" t="s">
        <v>55</v>
      </c>
      <c r="I34" s="6" t="s">
        <v>64</v>
      </c>
      <c r="J34" s="8" t="s">
        <v>66</v>
      </c>
      <c r="K34" s="8" t="s">
        <v>40</v>
      </c>
      <c r="L34" s="8" t="s">
        <v>56</v>
      </c>
      <c r="M34" s="8" t="s">
        <v>65</v>
      </c>
    </row>
    <row r="35" spans="1:13" x14ac:dyDescent="0.2">
      <c r="A35" s="19">
        <v>1</v>
      </c>
      <c r="B35" s="24">
        <f>$B$14</f>
        <v>2250000</v>
      </c>
      <c r="C35" s="33">
        <f>D18</f>
        <v>31250</v>
      </c>
      <c r="D35" s="24">
        <f t="shared" ref="D35:D46" si="0">C35-B35</f>
        <v>-2218750</v>
      </c>
      <c r="E35" s="34">
        <f>C35/B35</f>
        <v>1.3888888888888888E-2</v>
      </c>
      <c r="F35" s="24">
        <f t="shared" ref="F35:F46" si="1">$B$14</f>
        <v>2250000</v>
      </c>
      <c r="G35" s="33">
        <f>D19</f>
        <v>42500</v>
      </c>
      <c r="H35" s="24">
        <f t="shared" ref="H35:H46" si="2">G35-F35</f>
        <v>-2207500</v>
      </c>
      <c r="I35" s="34">
        <f>G35/F35</f>
        <v>1.8888888888888889E-2</v>
      </c>
      <c r="J35" s="24">
        <f t="shared" ref="J35:J46" si="3">$B$14</f>
        <v>2250000</v>
      </c>
      <c r="K35" s="33">
        <f>D20</f>
        <v>65833.333333333328</v>
      </c>
      <c r="L35" s="24">
        <f t="shared" ref="L35:L46" si="4">K35-J35</f>
        <v>-2184166.6666666665</v>
      </c>
      <c r="M35" s="34">
        <f>K35/J35</f>
        <v>2.9259259259259256E-2</v>
      </c>
    </row>
    <row r="36" spans="1:13" x14ac:dyDescent="0.2">
      <c r="A36" s="19">
        <v>2</v>
      </c>
      <c r="B36" s="24">
        <f t="shared" ref="B36:B46" si="5">$B$14</f>
        <v>2250000</v>
      </c>
      <c r="C36" s="33">
        <f>D18</f>
        <v>31250</v>
      </c>
      <c r="D36" s="24">
        <f t="shared" si="0"/>
        <v>-2218750</v>
      </c>
      <c r="E36" s="34">
        <f t="shared" ref="E36:E46" si="6">C36/B36</f>
        <v>1.3888888888888888E-2</v>
      </c>
      <c r="F36" s="24">
        <f t="shared" si="1"/>
        <v>2250000</v>
      </c>
      <c r="G36" s="33">
        <f>D19</f>
        <v>42500</v>
      </c>
      <c r="H36" s="24">
        <f t="shared" si="2"/>
        <v>-2207500</v>
      </c>
      <c r="I36" s="34">
        <f t="shared" ref="I36:I46" si="7">G36/F36</f>
        <v>1.8888888888888889E-2</v>
      </c>
      <c r="J36" s="24">
        <f t="shared" si="3"/>
        <v>2250000</v>
      </c>
      <c r="K36" s="33">
        <f>D20</f>
        <v>65833.333333333328</v>
      </c>
      <c r="L36" s="24">
        <f t="shared" si="4"/>
        <v>-2184166.6666666665</v>
      </c>
      <c r="M36" s="34">
        <f t="shared" ref="M36:M46" si="8">K36/J36</f>
        <v>2.9259259259259256E-2</v>
      </c>
    </row>
    <row r="37" spans="1:13" x14ac:dyDescent="0.2">
      <c r="A37" s="19">
        <v>3</v>
      </c>
      <c r="B37" s="24">
        <f t="shared" si="5"/>
        <v>2250000</v>
      </c>
      <c r="C37" s="33">
        <f>D18</f>
        <v>31250</v>
      </c>
      <c r="D37" s="24">
        <f t="shared" si="0"/>
        <v>-2218750</v>
      </c>
      <c r="E37" s="34">
        <f t="shared" si="6"/>
        <v>1.3888888888888888E-2</v>
      </c>
      <c r="F37" s="24">
        <f t="shared" si="1"/>
        <v>2250000</v>
      </c>
      <c r="G37" s="33">
        <f>D19</f>
        <v>42500</v>
      </c>
      <c r="H37" s="24">
        <f t="shared" si="2"/>
        <v>-2207500</v>
      </c>
      <c r="I37" s="34">
        <f t="shared" si="7"/>
        <v>1.8888888888888889E-2</v>
      </c>
      <c r="J37" s="24">
        <f t="shared" si="3"/>
        <v>2250000</v>
      </c>
      <c r="K37" s="33">
        <f>D20</f>
        <v>65833.333333333328</v>
      </c>
      <c r="L37" s="24">
        <f t="shared" si="4"/>
        <v>-2184166.6666666665</v>
      </c>
      <c r="M37" s="34">
        <f t="shared" si="8"/>
        <v>2.9259259259259256E-2</v>
      </c>
    </row>
    <row r="38" spans="1:13" x14ac:dyDescent="0.2">
      <c r="A38" s="19">
        <v>4</v>
      </c>
      <c r="B38" s="24">
        <f t="shared" si="5"/>
        <v>2250000</v>
      </c>
      <c r="C38" s="33">
        <f>D18</f>
        <v>31250</v>
      </c>
      <c r="D38" s="24">
        <f t="shared" si="0"/>
        <v>-2218750</v>
      </c>
      <c r="E38" s="34">
        <f t="shared" si="6"/>
        <v>1.3888888888888888E-2</v>
      </c>
      <c r="F38" s="24">
        <f t="shared" si="1"/>
        <v>2250000</v>
      </c>
      <c r="G38" s="33">
        <f>D19</f>
        <v>42500</v>
      </c>
      <c r="H38" s="24">
        <f t="shared" si="2"/>
        <v>-2207500</v>
      </c>
      <c r="I38" s="34">
        <f t="shared" si="7"/>
        <v>1.8888888888888889E-2</v>
      </c>
      <c r="J38" s="24">
        <f t="shared" si="3"/>
        <v>2250000</v>
      </c>
      <c r="K38" s="33">
        <f>D20</f>
        <v>65833.333333333328</v>
      </c>
      <c r="L38" s="24">
        <f t="shared" si="4"/>
        <v>-2184166.6666666665</v>
      </c>
      <c r="M38" s="34">
        <f t="shared" si="8"/>
        <v>2.9259259259259256E-2</v>
      </c>
    </row>
    <row r="39" spans="1:13" x14ac:dyDescent="0.2">
      <c r="A39" s="19">
        <v>5</v>
      </c>
      <c r="B39" s="24">
        <f t="shared" si="5"/>
        <v>2250000</v>
      </c>
      <c r="C39" s="33">
        <f>D18</f>
        <v>31250</v>
      </c>
      <c r="D39" s="24">
        <f t="shared" si="0"/>
        <v>-2218750</v>
      </c>
      <c r="E39" s="34">
        <f t="shared" si="6"/>
        <v>1.3888888888888888E-2</v>
      </c>
      <c r="F39" s="24">
        <f t="shared" si="1"/>
        <v>2250000</v>
      </c>
      <c r="G39" s="33">
        <f>D19</f>
        <v>42500</v>
      </c>
      <c r="H39" s="24">
        <f t="shared" si="2"/>
        <v>-2207500</v>
      </c>
      <c r="I39" s="34">
        <f t="shared" si="7"/>
        <v>1.8888888888888889E-2</v>
      </c>
      <c r="J39" s="24">
        <f t="shared" si="3"/>
        <v>2250000</v>
      </c>
      <c r="K39" s="33">
        <f>D20</f>
        <v>65833.333333333328</v>
      </c>
      <c r="L39" s="24">
        <f t="shared" si="4"/>
        <v>-2184166.6666666665</v>
      </c>
      <c r="M39" s="34">
        <f t="shared" si="8"/>
        <v>2.9259259259259256E-2</v>
      </c>
    </row>
    <row r="40" spans="1:13" x14ac:dyDescent="0.2">
      <c r="A40" s="19">
        <v>6</v>
      </c>
      <c r="B40" s="24">
        <f t="shared" si="5"/>
        <v>2250000</v>
      </c>
      <c r="C40" s="33">
        <f>D18</f>
        <v>31250</v>
      </c>
      <c r="D40" s="24">
        <f t="shared" si="0"/>
        <v>-2218750</v>
      </c>
      <c r="E40" s="34">
        <f t="shared" si="6"/>
        <v>1.3888888888888888E-2</v>
      </c>
      <c r="F40" s="24">
        <f t="shared" si="1"/>
        <v>2250000</v>
      </c>
      <c r="G40" s="33">
        <f>D19</f>
        <v>42500</v>
      </c>
      <c r="H40" s="24">
        <f t="shared" si="2"/>
        <v>-2207500</v>
      </c>
      <c r="I40" s="34">
        <f t="shared" si="7"/>
        <v>1.8888888888888889E-2</v>
      </c>
      <c r="J40" s="24">
        <f t="shared" si="3"/>
        <v>2250000</v>
      </c>
      <c r="K40" s="33">
        <f>D20</f>
        <v>65833.333333333328</v>
      </c>
      <c r="L40" s="24">
        <f t="shared" si="4"/>
        <v>-2184166.6666666665</v>
      </c>
      <c r="M40" s="34">
        <f t="shared" si="8"/>
        <v>2.9259259259259256E-2</v>
      </c>
    </row>
    <row r="41" spans="1:13" x14ac:dyDescent="0.2">
      <c r="A41" s="19">
        <v>7</v>
      </c>
      <c r="B41" s="24">
        <f t="shared" si="5"/>
        <v>2250000</v>
      </c>
      <c r="C41" s="33">
        <f>D18</f>
        <v>31250</v>
      </c>
      <c r="D41" s="24">
        <f t="shared" si="0"/>
        <v>-2218750</v>
      </c>
      <c r="E41" s="34">
        <f t="shared" si="6"/>
        <v>1.3888888888888888E-2</v>
      </c>
      <c r="F41" s="24">
        <f t="shared" si="1"/>
        <v>2250000</v>
      </c>
      <c r="G41" s="33">
        <f>D19</f>
        <v>42500</v>
      </c>
      <c r="H41" s="24">
        <f t="shared" si="2"/>
        <v>-2207500</v>
      </c>
      <c r="I41" s="34">
        <f t="shared" si="7"/>
        <v>1.8888888888888889E-2</v>
      </c>
      <c r="J41" s="24">
        <f t="shared" si="3"/>
        <v>2250000</v>
      </c>
      <c r="K41" s="33">
        <f>D20</f>
        <v>65833.333333333328</v>
      </c>
      <c r="L41" s="24">
        <f t="shared" si="4"/>
        <v>-2184166.6666666665</v>
      </c>
      <c r="M41" s="34">
        <f t="shared" si="8"/>
        <v>2.9259259259259256E-2</v>
      </c>
    </row>
    <row r="42" spans="1:13" x14ac:dyDescent="0.2">
      <c r="A42" s="19">
        <v>8</v>
      </c>
      <c r="B42" s="24">
        <f t="shared" si="5"/>
        <v>2250000</v>
      </c>
      <c r="C42" s="33">
        <f>D18</f>
        <v>31250</v>
      </c>
      <c r="D42" s="24">
        <f t="shared" si="0"/>
        <v>-2218750</v>
      </c>
      <c r="E42" s="34">
        <f t="shared" si="6"/>
        <v>1.3888888888888888E-2</v>
      </c>
      <c r="F42" s="24">
        <f t="shared" si="1"/>
        <v>2250000</v>
      </c>
      <c r="G42" s="33">
        <f>D19</f>
        <v>42500</v>
      </c>
      <c r="H42" s="24">
        <f t="shared" si="2"/>
        <v>-2207500</v>
      </c>
      <c r="I42" s="34">
        <f t="shared" si="7"/>
        <v>1.8888888888888889E-2</v>
      </c>
      <c r="J42" s="24">
        <f t="shared" si="3"/>
        <v>2250000</v>
      </c>
      <c r="K42" s="33">
        <f>D20</f>
        <v>65833.333333333328</v>
      </c>
      <c r="L42" s="24">
        <f t="shared" si="4"/>
        <v>-2184166.6666666665</v>
      </c>
      <c r="M42" s="34">
        <f t="shared" si="8"/>
        <v>2.9259259259259256E-2</v>
      </c>
    </row>
    <row r="43" spans="1:13" x14ac:dyDescent="0.2">
      <c r="A43" s="19">
        <v>9</v>
      </c>
      <c r="B43" s="24">
        <f t="shared" si="5"/>
        <v>2250000</v>
      </c>
      <c r="C43" s="33">
        <f>D18</f>
        <v>31250</v>
      </c>
      <c r="D43" s="24">
        <f t="shared" si="0"/>
        <v>-2218750</v>
      </c>
      <c r="E43" s="34">
        <f t="shared" si="6"/>
        <v>1.3888888888888888E-2</v>
      </c>
      <c r="F43" s="24">
        <f t="shared" si="1"/>
        <v>2250000</v>
      </c>
      <c r="G43" s="33">
        <f>D19</f>
        <v>42500</v>
      </c>
      <c r="H43" s="24">
        <f t="shared" si="2"/>
        <v>-2207500</v>
      </c>
      <c r="I43" s="34">
        <f t="shared" si="7"/>
        <v>1.8888888888888889E-2</v>
      </c>
      <c r="J43" s="24">
        <f t="shared" si="3"/>
        <v>2250000</v>
      </c>
      <c r="K43" s="33">
        <f>D20</f>
        <v>65833.333333333328</v>
      </c>
      <c r="L43" s="24">
        <f t="shared" si="4"/>
        <v>-2184166.6666666665</v>
      </c>
      <c r="M43" s="34">
        <f t="shared" si="8"/>
        <v>2.9259259259259256E-2</v>
      </c>
    </row>
    <row r="44" spans="1:13" x14ac:dyDescent="0.2">
      <c r="A44" s="19">
        <v>10</v>
      </c>
      <c r="B44" s="24">
        <f t="shared" si="5"/>
        <v>2250000</v>
      </c>
      <c r="C44" s="33">
        <f>D18</f>
        <v>31250</v>
      </c>
      <c r="D44" s="24">
        <f t="shared" si="0"/>
        <v>-2218750</v>
      </c>
      <c r="E44" s="34">
        <f t="shared" si="6"/>
        <v>1.3888888888888888E-2</v>
      </c>
      <c r="F44" s="24">
        <f t="shared" si="1"/>
        <v>2250000</v>
      </c>
      <c r="G44" s="33">
        <f>D19</f>
        <v>42500</v>
      </c>
      <c r="H44" s="24">
        <f t="shared" si="2"/>
        <v>-2207500</v>
      </c>
      <c r="I44" s="34">
        <f t="shared" si="7"/>
        <v>1.8888888888888889E-2</v>
      </c>
      <c r="J44" s="24">
        <f t="shared" si="3"/>
        <v>2250000</v>
      </c>
      <c r="K44" s="33">
        <f>D20</f>
        <v>65833.333333333328</v>
      </c>
      <c r="L44" s="24">
        <f t="shared" si="4"/>
        <v>-2184166.6666666665</v>
      </c>
      <c r="M44" s="34">
        <f t="shared" si="8"/>
        <v>2.9259259259259256E-2</v>
      </c>
    </row>
    <row r="45" spans="1:13" x14ac:dyDescent="0.2">
      <c r="A45" s="19">
        <v>11</v>
      </c>
      <c r="B45" s="24">
        <f t="shared" si="5"/>
        <v>2250000</v>
      </c>
      <c r="C45" s="33">
        <f>D18</f>
        <v>31250</v>
      </c>
      <c r="D45" s="24">
        <f t="shared" si="0"/>
        <v>-2218750</v>
      </c>
      <c r="E45" s="34">
        <f t="shared" si="6"/>
        <v>1.3888888888888888E-2</v>
      </c>
      <c r="F45" s="24">
        <f t="shared" si="1"/>
        <v>2250000</v>
      </c>
      <c r="G45" s="33">
        <f>D19</f>
        <v>42500</v>
      </c>
      <c r="H45" s="24">
        <f t="shared" si="2"/>
        <v>-2207500</v>
      </c>
      <c r="I45" s="34">
        <f t="shared" si="7"/>
        <v>1.8888888888888889E-2</v>
      </c>
      <c r="J45" s="24">
        <f t="shared" si="3"/>
        <v>2250000</v>
      </c>
      <c r="K45" s="33">
        <f>D20</f>
        <v>65833.333333333328</v>
      </c>
      <c r="L45" s="24">
        <f t="shared" si="4"/>
        <v>-2184166.6666666665</v>
      </c>
      <c r="M45" s="34">
        <f t="shared" si="8"/>
        <v>2.9259259259259256E-2</v>
      </c>
    </row>
    <row r="46" spans="1:13" x14ac:dyDescent="0.2">
      <c r="A46" s="19">
        <v>12</v>
      </c>
      <c r="B46" s="24">
        <f t="shared" si="5"/>
        <v>2250000</v>
      </c>
      <c r="C46" s="33">
        <f>D18</f>
        <v>31250</v>
      </c>
      <c r="D46" s="24">
        <f t="shared" si="0"/>
        <v>-2218750</v>
      </c>
      <c r="E46" s="34">
        <f t="shared" si="6"/>
        <v>1.3888888888888888E-2</v>
      </c>
      <c r="F46" s="24">
        <f t="shared" si="1"/>
        <v>2250000</v>
      </c>
      <c r="G46" s="33">
        <f>D19</f>
        <v>42500</v>
      </c>
      <c r="H46" s="24">
        <f t="shared" si="2"/>
        <v>-2207500</v>
      </c>
      <c r="I46" s="34">
        <f t="shared" si="7"/>
        <v>1.8888888888888889E-2</v>
      </c>
      <c r="J46" s="24">
        <f t="shared" si="3"/>
        <v>2250000</v>
      </c>
      <c r="K46" s="33">
        <f>D20</f>
        <v>65833.333333333328</v>
      </c>
      <c r="L46" s="24">
        <f t="shared" si="4"/>
        <v>-2184166.6666666665</v>
      </c>
      <c r="M46" s="34">
        <f t="shared" si="8"/>
        <v>2.9259259259259256E-2</v>
      </c>
    </row>
  </sheetData>
  <mergeCells count="3">
    <mergeCell ref="B33:E33"/>
    <mergeCell ref="F33:I33"/>
    <mergeCell ref="J33:M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ROI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Hahn</cp:lastModifiedBy>
  <dcterms:created xsi:type="dcterms:W3CDTF">2025-11-23T07:49:36Z</dcterms:created>
  <dcterms:modified xsi:type="dcterms:W3CDTF">2025-11-23T08:15:00Z</dcterms:modified>
</cp:coreProperties>
</file>